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CD\Desktop\"/>
    </mc:Choice>
  </mc:AlternateContent>
  <xr:revisionPtr revIDLastSave="0" documentId="13_ncr:1_{C5E2CED3-6C28-4499-A208-9B53E0310163}" xr6:coauthVersionLast="41" xr6:coauthVersionMax="41" xr10:uidLastSave="{00000000-0000-0000-0000-000000000000}"/>
  <bookViews>
    <workbookView xWindow="1584" yWindow="456" windowWidth="19068" windowHeight="9888" xr2:uid="{00000000-000D-0000-FFFF-FFFF00000000}"/>
  </bookViews>
  <sheets>
    <sheet name="Single block - dynamic rinse" sheetId="1" r:id="rId1"/>
    <sheet name="Single block - static rinse" sheetId="4" r:id="rId2"/>
    <sheet name=" Dual Probe - dynamic rinse" sheetId="3" r:id="rId3"/>
    <sheet name="Dual Analysis - dynamic rinse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2" l="1"/>
  <c r="B15" i="2"/>
  <c r="B15" i="3"/>
  <c r="B15" i="4"/>
  <c r="B14" i="3"/>
  <c r="B14" i="4"/>
  <c r="B14" i="1"/>
  <c r="B15" i="1"/>
  <c r="B19" i="2"/>
  <c r="B17" i="2"/>
  <c r="B19" i="3"/>
  <c r="B17" i="3"/>
  <c r="B26" i="3"/>
  <c r="B28" i="3" s="1"/>
  <c r="B18" i="2"/>
  <c r="B18" i="3"/>
  <c r="B19" i="4"/>
  <c r="B17" i="4"/>
  <c r="B19" i="1"/>
  <c r="B17" i="1"/>
  <c r="B18" i="4"/>
  <c r="B18" i="1"/>
  <c r="B25" i="4" l="1"/>
  <c r="B23" i="2"/>
  <c r="B24" i="3"/>
  <c r="D24" i="3" s="1"/>
  <c r="D25" i="3" s="1"/>
  <c r="B23" i="3"/>
  <c r="B24" i="2"/>
  <c r="B25" i="2"/>
  <c r="B25" i="3"/>
  <c r="B24" i="4"/>
  <c r="B23" i="4"/>
  <c r="B23" i="1"/>
  <c r="B25" i="1"/>
  <c r="B24" i="1"/>
  <c r="D24" i="2" l="1"/>
  <c r="D25" i="2" s="1"/>
  <c r="B26" i="2"/>
  <c r="B28" i="2" s="1"/>
  <c r="D24" i="4"/>
  <c r="D25" i="4" s="1"/>
  <c r="B26" i="4"/>
  <c r="B28" i="4" s="1"/>
  <c r="D24" i="1"/>
  <c r="D25" i="1" s="1"/>
  <c r="B26" i="1"/>
  <c r="B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Mandel</author>
  </authors>
  <commentList>
    <comment ref="B9" authorId="0" shapeId="0" xr:uid="{00000000-0006-0000-0000-000001000000}">
      <text>
        <r>
          <rPr>
            <sz val="8"/>
            <color indexed="81"/>
            <rFont val="Tahoma"/>
          </rPr>
          <t xml:space="preserve">Define sampler type
</t>
        </r>
      </text>
    </comment>
    <comment ref="D9" authorId="0" shapeId="0" xr:uid="{00000000-0006-0000-0000-000002000000}">
      <text>
        <r>
          <rPr>
            <sz val="8"/>
            <color indexed="81"/>
            <rFont val="Tahoma"/>
            <family val="2"/>
          </rPr>
          <t>Define MAXIMUM cup outside diameter in mm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Mandel</author>
  </authors>
  <commentList>
    <comment ref="B9" authorId="0" shapeId="0" xr:uid="{00000000-0006-0000-0100-000001000000}">
      <text>
        <r>
          <rPr>
            <sz val="8"/>
            <color indexed="81"/>
            <rFont val="Tahoma"/>
            <family val="2"/>
          </rPr>
          <t>Define Sampler type</t>
        </r>
      </text>
    </comment>
    <comment ref="D9" authorId="0" shapeId="0" xr:uid="{00000000-0006-0000-0100-000002000000}">
      <text>
        <r>
          <rPr>
            <sz val="8"/>
            <color indexed="81"/>
            <rFont val="Tahoma"/>
            <family val="2"/>
          </rPr>
          <t>Define MAXIMUM cup outside diameter in mm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Mandel</author>
  </authors>
  <commentList>
    <comment ref="B9" authorId="0" shapeId="0" xr:uid="{00000000-0006-0000-0200-000001000000}">
      <text>
        <r>
          <rPr>
            <sz val="8"/>
            <color indexed="81"/>
            <rFont val="Tahoma"/>
          </rPr>
          <t xml:space="preserve">Define sampler type
</t>
        </r>
      </text>
    </comment>
    <comment ref="D9" authorId="0" shapeId="0" xr:uid="{00000000-0006-0000-0200-000002000000}">
      <text>
        <r>
          <rPr>
            <sz val="8"/>
            <color indexed="81"/>
            <rFont val="Tahoma"/>
            <family val="2"/>
          </rPr>
          <t>Define MAXIMUM cup outside diameter in mm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Mandel</author>
  </authors>
  <commentList>
    <comment ref="B9" authorId="0" shapeId="0" xr:uid="{00000000-0006-0000-0300-000001000000}">
      <text>
        <r>
          <rPr>
            <sz val="8"/>
            <color indexed="81"/>
            <rFont val="Tahoma"/>
          </rPr>
          <t xml:space="preserve">Define sampler type
</t>
        </r>
      </text>
    </comment>
    <comment ref="D9" authorId="0" shapeId="0" xr:uid="{00000000-0006-0000-0300-000002000000}">
      <text>
        <r>
          <rPr>
            <sz val="8"/>
            <color indexed="81"/>
            <rFont val="Tahoma"/>
            <family val="2"/>
          </rPr>
          <t>Define MAXIMUM cup outside diameter in mm</t>
        </r>
      </text>
    </comment>
  </commentList>
</comments>
</file>

<file path=xl/sharedStrings.xml><?xml version="1.0" encoding="utf-8"?>
<sst xmlns="http://schemas.openxmlformats.org/spreadsheetml/2006/main" count="86" uniqueCount="22">
  <si>
    <t>AutoMax73</t>
  </si>
  <si>
    <t>AutoMax122</t>
  </si>
  <si>
    <t>AutoMax197</t>
  </si>
  <si>
    <t>Sampler Model</t>
  </si>
  <si>
    <t>Cup OD (mm)</t>
  </si>
  <si>
    <t>Staggered</t>
  </si>
  <si>
    <t>Square</t>
  </si>
  <si>
    <t>X</t>
  </si>
  <si>
    <t>Y</t>
  </si>
  <si>
    <t>Cup Spacing (X staggered)</t>
  </si>
  <si>
    <t>Y Spacing</t>
  </si>
  <si>
    <t>Y column capacity</t>
  </si>
  <si>
    <t>Cup Spacing (X Square packed)</t>
  </si>
  <si>
    <t>Staggered X row capacity</t>
  </si>
  <si>
    <t>Square X row capacity</t>
  </si>
  <si>
    <t>Estimated Capacity</t>
  </si>
  <si>
    <t>X Capacity</t>
  </si>
  <si>
    <t>Note: This is an approximate estimation of the autosampler capacity. Only when an example of the cup is supplied to MANTECH can an accurate estimate be provided</t>
  </si>
  <si>
    <t>Staggered or Square pack</t>
  </si>
  <si>
    <t>AutoMax354</t>
  </si>
  <si>
    <t>AutoMax372</t>
  </si>
  <si>
    <t>AutoMax390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</si>
</sst>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</font>
    <font>
      <sz val="8"/>
      <color indexed="81"/>
      <name val="Tahoma"/>
    </font>
    <font>
      <b/>
      <sz val="2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129539</xdr:colOff>
      <xdr:row>1</xdr:row>
      <xdr:rowOff>30658</xdr:rowOff>
    </xdr:from>
    <xdr:to>
      <xdr:col>1</xdr:col>
      <xdr:colOff>975676</xdr:colOff>
      <xdr:row>5</xdr:row>
      <xdr:rowOff>68580</xdr:rowOff>
    </xdr:to>
    <xdr:pic>
      <xdr:nvPicPr>
        <xdr:cNvPr id="1034" name="Picture 10">
          <a:extLst>
            <a:ext uri="{FF2B5EF4-FFF2-40B4-BE49-F238E27FC236}">
              <a16:creationId xmlns:a16="http://schemas.microsoft.com/office/drawing/2014/main" id="{41297434-B950-4DC9-8A18-6A7F936DE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9539" y="198298"/>
          <a:ext cx="3513137" cy="708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129539</xdr:colOff>
      <xdr:row>1</xdr:row>
      <xdr:rowOff>20764</xdr:rowOff>
    </xdr:from>
    <xdr:to>
      <xdr:col>1</xdr:col>
      <xdr:colOff>1024734</xdr:colOff>
      <xdr:row>5</xdr:row>
      <xdr:rowOff>68580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24808425-A34F-4025-921E-544E2BD0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9539" y="188404"/>
          <a:ext cx="3562195" cy="718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129539</xdr:colOff>
      <xdr:row>1</xdr:row>
      <xdr:rowOff>30658</xdr:rowOff>
    </xdr:from>
    <xdr:to>
      <xdr:col>1</xdr:col>
      <xdr:colOff>975676</xdr:colOff>
      <xdr:row>5</xdr:row>
      <xdr:rowOff>68580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2642125B-DBF9-4D4D-8634-43A8A3CB5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9539" y="198298"/>
          <a:ext cx="3513137" cy="708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129539</xdr:colOff>
      <xdr:row>1</xdr:row>
      <xdr:rowOff>30658</xdr:rowOff>
    </xdr:from>
    <xdr:to>
      <xdr:col>1</xdr:col>
      <xdr:colOff>975676</xdr:colOff>
      <xdr:row>5</xdr:row>
      <xdr:rowOff>68580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956E4846-48A6-45BB-A348-72AED0474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9539" y="198298"/>
          <a:ext cx="3513137" cy="708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7:N30"/>
  <sheetViews>
    <sheetView showGridLines="0" tabSelected="1" workbookViewId="0">
      <selection activeCell="B9" sqref="B9"/>
    </sheetView>
  </sheetViews>
  <sheetFormatPr defaultRowHeight="13.2" x14ac:dyDescent="0.25"/>
  <cols>
    <col min="1" max="1" width="38.88671875" bestFit="1" customWidth="1"/>
    <col min="2" max="2" width="15" bestFit="1" customWidth="1"/>
    <col min="4" max="4" width="12.44140625" bestFit="1" customWidth="1"/>
    <col min="6" max="6" width="25.33203125" bestFit="1" customWidth="1"/>
    <col min="10" max="10" width="9" customWidth="1"/>
    <col min="11" max="11" width="8.88671875" hidden="1" customWidth="1"/>
    <col min="12" max="12" width="11.44140625" hidden="1" customWidth="1"/>
    <col min="13" max="14" width="8.88671875" hidden="1" customWidth="1"/>
  </cols>
  <sheetData>
    <row r="7" spans="1:14" x14ac:dyDescent="0.25">
      <c r="B7" s="3" t="s">
        <v>3</v>
      </c>
      <c r="D7" s="3" t="s">
        <v>4</v>
      </c>
      <c r="F7" s="3" t="s">
        <v>18</v>
      </c>
    </row>
    <row r="8" spans="1:14" ht="13.8" thickBot="1" x14ac:dyDescent="0.3">
      <c r="L8" t="s">
        <v>0</v>
      </c>
      <c r="N8" t="s">
        <v>5</v>
      </c>
    </row>
    <row r="9" spans="1:14" ht="13.8" thickBot="1" x14ac:dyDescent="0.3">
      <c r="B9" s="4"/>
      <c r="D9" s="4"/>
      <c r="F9" s="4"/>
      <c r="L9" t="s">
        <v>1</v>
      </c>
      <c r="N9" t="s">
        <v>6</v>
      </c>
    </row>
    <row r="10" spans="1:14" x14ac:dyDescent="0.25">
      <c r="L10" t="s">
        <v>2</v>
      </c>
    </row>
    <row r="11" spans="1:14" hidden="1" x14ac:dyDescent="0.25">
      <c r="L11" t="s">
        <v>19</v>
      </c>
    </row>
    <row r="12" spans="1:14" hidden="1" x14ac:dyDescent="0.25">
      <c r="L12" t="s">
        <v>20</v>
      </c>
    </row>
    <row r="13" spans="1:14" hidden="1" x14ac:dyDescent="0.25">
      <c r="L13" t="s">
        <v>21</v>
      </c>
    </row>
    <row r="14" spans="1:14" hidden="1" x14ac:dyDescent="0.25">
      <c r="A14" t="s">
        <v>7</v>
      </c>
      <c r="B14" t="b">
        <f>IF(B9="AutoMax73","327.5",IF(B9="AutoMax122","385.5",IF(B9="AutoMax197","587.5",IF(B9="AutoMax354","692.0",IF(B9="AutoMax372","1036.0",IF(B9="AutoMax390","1283"))))))</f>
        <v>0</v>
      </c>
    </row>
    <row r="15" spans="1:14" hidden="1" x14ac:dyDescent="0.25">
      <c r="A15" t="s">
        <v>8</v>
      </c>
      <c r="B15" t="b">
        <f>IF(B9="AutoMax73","237.5",IF(B9="AutoMax122","290.5",IF(B9="AutoMax197","329.5",IF(B9="AutoMax354","465.0",IF(B9="AutoMax372","465.0",IF(B9="AutoMax390","465.0"))))))</f>
        <v>0</v>
      </c>
    </row>
    <row r="16" spans="1:14" hidden="1" x14ac:dyDescent="0.25"/>
    <row r="17" spans="1:4" hidden="1" x14ac:dyDescent="0.25">
      <c r="A17" t="s">
        <v>9</v>
      </c>
      <c r="B17">
        <f>(SQRT(((D9+5)^2)-(((D9/2)+2.5)^2)))</f>
        <v>4.3301270189221936</v>
      </c>
    </row>
    <row r="18" spans="1:4" hidden="1" x14ac:dyDescent="0.25">
      <c r="A18" t="s">
        <v>12</v>
      </c>
      <c r="B18">
        <f>(D9+5)</f>
        <v>5</v>
      </c>
    </row>
    <row r="19" spans="1:4" hidden="1" x14ac:dyDescent="0.25">
      <c r="A19" t="s">
        <v>10</v>
      </c>
      <c r="B19">
        <f>(D9+5)</f>
        <v>5</v>
      </c>
    </row>
    <row r="20" spans="1:4" hidden="1" x14ac:dyDescent="0.25"/>
    <row r="21" spans="1:4" hidden="1" x14ac:dyDescent="0.25"/>
    <row r="22" spans="1:4" hidden="1" x14ac:dyDescent="0.25"/>
    <row r="23" spans="1:4" hidden="1" x14ac:dyDescent="0.25">
      <c r="A23" t="s">
        <v>11</v>
      </c>
      <c r="B23">
        <f>ROUNDUP((B15/B19),0)</f>
        <v>0</v>
      </c>
    </row>
    <row r="24" spans="1:4" hidden="1" x14ac:dyDescent="0.25">
      <c r="A24" t="s">
        <v>13</v>
      </c>
      <c r="B24">
        <f>ROUNDUP((B14/B17),0)</f>
        <v>0</v>
      </c>
      <c r="D24">
        <f>ROUNDDOWN((B24/2),0)</f>
        <v>0</v>
      </c>
    </row>
    <row r="25" spans="1:4" hidden="1" x14ac:dyDescent="0.25">
      <c r="A25" t="s">
        <v>14</v>
      </c>
      <c r="B25">
        <f>ROUNDUP((B14/B18),0)</f>
        <v>0</v>
      </c>
      <c r="D25">
        <f>D24-1</f>
        <v>-1</v>
      </c>
    </row>
    <row r="26" spans="1:4" hidden="1" x14ac:dyDescent="0.25">
      <c r="A26" t="s">
        <v>16</v>
      </c>
      <c r="B26" t="b">
        <f>IF(F9="Staggered",B24,IF(F9="Square",B25))</f>
        <v>0</v>
      </c>
    </row>
    <row r="27" spans="1:4" ht="13.8" thickBot="1" x14ac:dyDescent="0.3"/>
    <row r="28" spans="1:4" ht="25.2" thickBot="1" x14ac:dyDescent="0.45">
      <c r="A28" s="1" t="s">
        <v>15</v>
      </c>
      <c r="B28" s="7">
        <f>ROUNDDOWN((((IF(F9="Staggered",(B23*B26)-2,IF(F9="Square",(B23*B26)-2)))/100*95)),0)</f>
        <v>0</v>
      </c>
    </row>
    <row r="30" spans="1:4" x14ac:dyDescent="0.25">
      <c r="A30" s="2" t="s">
        <v>17</v>
      </c>
    </row>
  </sheetData>
  <sheetProtection selectLockedCells="1"/>
  <protectedRanges>
    <protectedRange sqref="B9 D9 F9" name="Range1"/>
  </protectedRanges>
  <phoneticPr fontId="1" type="noConversion"/>
  <dataValidations count="2">
    <dataValidation type="list" allowBlank="1" showInputMessage="1" showErrorMessage="1" sqref="B9" xr:uid="{00000000-0002-0000-0000-000000000000}">
      <formula1>$L$8:$L$13</formula1>
    </dataValidation>
    <dataValidation type="list" allowBlank="1" showInputMessage="1" showErrorMessage="1" sqref="F9" xr:uid="{00000000-0002-0000-0000-000001000000}">
      <formula1>$N$8:$N$9</formula1>
    </dataValidation>
  </dataValidations>
  <pageMargins left="0.74803149606299213" right="0.74803149606299213" top="0.98425196850393704" bottom="0.98425196850393704" header="0.51181102362204722" footer="0.51181102362204722"/>
  <pageSetup orientation="landscape" verticalDpi="0" r:id="rId1"/>
  <headerFooter alignWithMargins="0"/>
  <cellWatches>
    <cellWatch r="B9"/>
  </cellWatche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 fitToPage="1"/>
  </sheetPr>
  <dimension ref="A7:N30"/>
  <sheetViews>
    <sheetView showGridLines="0" workbookViewId="0">
      <selection activeCell="C31" sqref="C31"/>
    </sheetView>
  </sheetViews>
  <sheetFormatPr defaultRowHeight="13.2" x14ac:dyDescent="0.25"/>
  <cols>
    <col min="1" max="1" width="38.88671875" customWidth="1"/>
    <col min="2" max="2" width="15" customWidth="1"/>
    <col min="4" max="4" width="12.44140625" bestFit="1" customWidth="1"/>
    <col min="6" max="6" width="25.33203125" bestFit="1" customWidth="1"/>
    <col min="11" max="14" width="9.109375" hidden="1" customWidth="1"/>
  </cols>
  <sheetData>
    <row r="7" spans="1:14" x14ac:dyDescent="0.25">
      <c r="B7" s="6" t="s">
        <v>3</v>
      </c>
      <c r="C7" s="6"/>
      <c r="D7" s="6" t="s">
        <v>4</v>
      </c>
      <c r="E7" s="6"/>
      <c r="F7" s="6" t="s">
        <v>18</v>
      </c>
    </row>
    <row r="8" spans="1:14" ht="13.8" thickBot="1" x14ac:dyDescent="0.3">
      <c r="L8" t="s">
        <v>0</v>
      </c>
      <c r="N8" t="s">
        <v>5</v>
      </c>
    </row>
    <row r="9" spans="1:14" ht="13.8" thickBot="1" x14ac:dyDescent="0.3">
      <c r="B9" s="4"/>
      <c r="C9" s="5"/>
      <c r="D9" s="4"/>
      <c r="E9" s="5"/>
      <c r="F9" s="4"/>
      <c r="L9" t="s">
        <v>1</v>
      </c>
      <c r="N9" t="s">
        <v>6</v>
      </c>
    </row>
    <row r="10" spans="1:14" x14ac:dyDescent="0.25">
      <c r="L10" t="s">
        <v>2</v>
      </c>
    </row>
    <row r="11" spans="1:14" hidden="1" x14ac:dyDescent="0.25">
      <c r="L11" t="s">
        <v>19</v>
      </c>
    </row>
    <row r="12" spans="1:14" hidden="1" x14ac:dyDescent="0.25">
      <c r="L12" t="s">
        <v>20</v>
      </c>
    </row>
    <row r="13" spans="1:14" hidden="1" x14ac:dyDescent="0.25">
      <c r="L13" t="s">
        <v>21</v>
      </c>
    </row>
    <row r="14" spans="1:14" hidden="1" x14ac:dyDescent="0.25">
      <c r="A14" t="s">
        <v>7</v>
      </c>
      <c r="B14" t="b">
        <f>IF(B9="AutoMax73","327.5",IF(B9="AutoMax122","385.5",IF(B9="AutoMax197","587.5",IF(B9="AutoMax354","732.0",IF(B9="AutoMax372","1076.0",IF(B9="AutoMax390","1323"))))))</f>
        <v>0</v>
      </c>
    </row>
    <row r="15" spans="1:14" hidden="1" x14ac:dyDescent="0.25">
      <c r="A15" t="s">
        <v>8</v>
      </c>
      <c r="B15" t="b">
        <f>IF(B9="AutoMax73","237.5",IF(B9="AutoMax122","290.5",IF(B9="AutoMax197","329.5",IF(B9="AutoMax354","465.0",IF(B9="AutoMax372","465.0",IF(B9="AutoMax390","465.0"))))))</f>
        <v>0</v>
      </c>
    </row>
    <row r="16" spans="1:14" hidden="1" x14ac:dyDescent="0.25"/>
    <row r="17" spans="1:4" hidden="1" x14ac:dyDescent="0.25">
      <c r="A17" t="s">
        <v>9</v>
      </c>
      <c r="B17">
        <f>(SQRT(((D9+5)^2)-(((D9/2)+2.5)^2)))</f>
        <v>4.3301270189221936</v>
      </c>
    </row>
    <row r="18" spans="1:4" hidden="1" x14ac:dyDescent="0.25">
      <c r="A18" t="s">
        <v>12</v>
      </c>
      <c r="B18">
        <f>(D9+5)</f>
        <v>5</v>
      </c>
    </row>
    <row r="19" spans="1:4" hidden="1" x14ac:dyDescent="0.25">
      <c r="A19" t="s">
        <v>10</v>
      </c>
      <c r="B19">
        <f>(D9+5)</f>
        <v>5</v>
      </c>
    </row>
    <row r="20" spans="1:4" hidden="1" x14ac:dyDescent="0.25"/>
    <row r="21" spans="1:4" hidden="1" x14ac:dyDescent="0.25"/>
    <row r="22" spans="1:4" hidden="1" x14ac:dyDescent="0.25"/>
    <row r="23" spans="1:4" hidden="1" x14ac:dyDescent="0.25">
      <c r="A23" t="s">
        <v>11</v>
      </c>
      <c r="B23">
        <f>ROUNDUP((B15/B19),0)</f>
        <v>0</v>
      </c>
    </row>
    <row r="24" spans="1:4" hidden="1" x14ac:dyDescent="0.25">
      <c r="A24" t="s">
        <v>13</v>
      </c>
      <c r="B24">
        <f>ROUNDUP((B14/B17),0)</f>
        <v>0</v>
      </c>
      <c r="D24">
        <f>ROUNDDOWN((B24/2),0)</f>
        <v>0</v>
      </c>
    </row>
    <row r="25" spans="1:4" hidden="1" x14ac:dyDescent="0.25">
      <c r="A25" t="s">
        <v>14</v>
      </c>
      <c r="B25">
        <f>ROUNDUP((B14/B18),0)</f>
        <v>0</v>
      </c>
      <c r="D25">
        <f>D24-1</f>
        <v>-1</v>
      </c>
    </row>
    <row r="26" spans="1:4" hidden="1" x14ac:dyDescent="0.25">
      <c r="A26" t="s">
        <v>16</v>
      </c>
      <c r="B26" t="b">
        <f>IF(F9="Staggered",B24,IF(F9="Square",B25))</f>
        <v>0</v>
      </c>
    </row>
    <row r="27" spans="1:4" ht="13.8" thickBot="1" x14ac:dyDescent="0.3"/>
    <row r="28" spans="1:4" ht="25.2" thickBot="1" x14ac:dyDescent="0.45">
      <c r="A28" s="1" t="s">
        <v>15</v>
      </c>
      <c r="B28" s="7">
        <f>ROUNDDOWN((((IF(F9="Staggered",(B23*B26),IF(F9="Square",(B23*B26))))/100*95)),0)</f>
        <v>0</v>
      </c>
    </row>
    <row r="30" spans="1:4" x14ac:dyDescent="0.25">
      <c r="A30" s="2" t="s">
        <v>17</v>
      </c>
    </row>
  </sheetData>
  <sheetProtection selectLockedCells="1"/>
  <phoneticPr fontId="1" type="noConversion"/>
  <dataValidations count="2">
    <dataValidation type="list" allowBlank="1" showInputMessage="1" showErrorMessage="1" sqref="B9" xr:uid="{00000000-0002-0000-0100-000000000000}">
      <formula1>$L$8:$L$13</formula1>
    </dataValidation>
    <dataValidation type="list" allowBlank="1" showInputMessage="1" showErrorMessage="1" sqref="F9" xr:uid="{00000000-0002-0000-0100-000001000000}">
      <formula1>$N$8:$N$9</formula1>
    </dataValidation>
  </dataValidations>
  <pageMargins left="0.75" right="0.75" top="1" bottom="1" header="0.5" footer="0.5"/>
  <pageSetup orientation="landscape" verticalDpi="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7:N30"/>
  <sheetViews>
    <sheetView showGridLines="0" workbookViewId="0">
      <selection activeCell="B9" sqref="B9"/>
    </sheetView>
  </sheetViews>
  <sheetFormatPr defaultRowHeight="13.2" x14ac:dyDescent="0.25"/>
  <cols>
    <col min="1" max="1" width="38.88671875" bestFit="1" customWidth="1"/>
    <col min="2" max="2" width="15" bestFit="1" customWidth="1"/>
    <col min="4" max="4" width="12.44140625" bestFit="1" customWidth="1"/>
    <col min="6" max="6" width="25.33203125" bestFit="1" customWidth="1"/>
    <col min="11" max="11" width="9.109375" hidden="1" customWidth="1"/>
    <col min="12" max="12" width="11.44140625" hidden="1" customWidth="1"/>
    <col min="13" max="14" width="9.109375" hidden="1" customWidth="1"/>
  </cols>
  <sheetData>
    <row r="7" spans="1:14" x14ac:dyDescent="0.25">
      <c r="B7" s="3" t="s">
        <v>3</v>
      </c>
      <c r="D7" s="3" t="s">
        <v>4</v>
      </c>
      <c r="F7" s="3" t="s">
        <v>18</v>
      </c>
    </row>
    <row r="8" spans="1:14" ht="13.8" thickBot="1" x14ac:dyDescent="0.3">
      <c r="N8" t="s">
        <v>5</v>
      </c>
    </row>
    <row r="9" spans="1:14" ht="13.8" thickBot="1" x14ac:dyDescent="0.3">
      <c r="B9" s="4"/>
      <c r="D9" s="4"/>
      <c r="F9" s="4"/>
      <c r="L9" t="s">
        <v>1</v>
      </c>
      <c r="N9" t="s">
        <v>6</v>
      </c>
    </row>
    <row r="10" spans="1:14" x14ac:dyDescent="0.25">
      <c r="L10" t="s">
        <v>2</v>
      </c>
    </row>
    <row r="11" spans="1:14" hidden="1" x14ac:dyDescent="0.25">
      <c r="L11" t="s">
        <v>19</v>
      </c>
    </row>
    <row r="12" spans="1:14" hidden="1" x14ac:dyDescent="0.25">
      <c r="L12" t="s">
        <v>20</v>
      </c>
    </row>
    <row r="13" spans="1:14" hidden="1" x14ac:dyDescent="0.25">
      <c r="L13" t="s">
        <v>21</v>
      </c>
    </row>
    <row r="14" spans="1:14" hidden="1" x14ac:dyDescent="0.25">
      <c r="A14" t="s">
        <v>7</v>
      </c>
      <c r="B14" t="b">
        <f>IF(B9="AutoMax73","327.5",IF(B9="AutoMax122","385.5",IF(B9="AutoMax197","587.5",IF(B9="AutoMax354","692.0",IF(B9="AutoMax372","1036.0",IF(B9="AutoMax390","1283"))))))</f>
        <v>0</v>
      </c>
    </row>
    <row r="15" spans="1:14" hidden="1" x14ac:dyDescent="0.25">
      <c r="A15" t="s">
        <v>8</v>
      </c>
      <c r="B15" t="b">
        <f>IF(B9="AutoMax73","237.5",IF(B9="AutoMax122","290.5",IF(B9="AutoMax197","329.5",IF(B9="AutoMax354","465.0",IF(B9="AutoMax372","465.0",IF(B9="AutoMax390","465.0"))))))</f>
        <v>0</v>
      </c>
    </row>
    <row r="16" spans="1:14" hidden="1" x14ac:dyDescent="0.25"/>
    <row r="17" spans="1:4" hidden="1" x14ac:dyDescent="0.25">
      <c r="A17" t="s">
        <v>9</v>
      </c>
      <c r="B17">
        <f>(SQRT(((D9+5)^2)-(((D9/2)+2.5)^2)))</f>
        <v>4.3301270189221936</v>
      </c>
    </row>
    <row r="18" spans="1:4" hidden="1" x14ac:dyDescent="0.25">
      <c r="A18" t="s">
        <v>12</v>
      </c>
      <c r="B18">
        <f>(D9+5)</f>
        <v>5</v>
      </c>
    </row>
    <row r="19" spans="1:4" hidden="1" x14ac:dyDescent="0.25">
      <c r="A19" t="s">
        <v>10</v>
      </c>
      <c r="B19">
        <f>(D9+5)</f>
        <v>5</v>
      </c>
    </row>
    <row r="20" spans="1:4" hidden="1" x14ac:dyDescent="0.25"/>
    <row r="21" spans="1:4" hidden="1" x14ac:dyDescent="0.25"/>
    <row r="22" spans="1:4" hidden="1" x14ac:dyDescent="0.25"/>
    <row r="23" spans="1:4" hidden="1" x14ac:dyDescent="0.25">
      <c r="A23" t="s">
        <v>11</v>
      </c>
      <c r="B23">
        <f>ROUNDUP((B15/B19),0)</f>
        <v>0</v>
      </c>
    </row>
    <row r="24" spans="1:4" hidden="1" x14ac:dyDescent="0.25">
      <c r="A24" t="s">
        <v>13</v>
      </c>
      <c r="B24">
        <f>ROUNDUP((B14/B17),0)</f>
        <v>0</v>
      </c>
      <c r="D24">
        <f>ROUNDDOWN((B24/2),0)</f>
        <v>0</v>
      </c>
    </row>
    <row r="25" spans="1:4" hidden="1" x14ac:dyDescent="0.25">
      <c r="A25" t="s">
        <v>14</v>
      </c>
      <c r="B25">
        <f>ROUNDUP((B14/B18),0)</f>
        <v>0</v>
      </c>
      <c r="D25">
        <f>D24-1</f>
        <v>-1</v>
      </c>
    </row>
    <row r="26" spans="1:4" hidden="1" x14ac:dyDescent="0.25">
      <c r="A26" t="s">
        <v>16</v>
      </c>
      <c r="B26" t="b">
        <f>IF(F9="Staggered",B24,IF(F9="Square",B25))</f>
        <v>0</v>
      </c>
    </row>
    <row r="27" spans="1:4" ht="13.8" thickBot="1" x14ac:dyDescent="0.3"/>
    <row r="28" spans="1:4" ht="25.2" thickBot="1" x14ac:dyDescent="0.45">
      <c r="A28" s="1" t="s">
        <v>15</v>
      </c>
      <c r="B28" s="7">
        <f>ROUNDDOWN((((IF(F9="Staggered",(B23*B26)-2-(2*B26),IF(F9="Square",(B23*B26)-2-(2*B26))))/100*95)),0)</f>
        <v>0</v>
      </c>
    </row>
    <row r="30" spans="1:4" x14ac:dyDescent="0.25">
      <c r="A30" s="2" t="s">
        <v>17</v>
      </c>
    </row>
  </sheetData>
  <sheetProtection selectLockedCells="1"/>
  <protectedRanges>
    <protectedRange sqref="B9 D9 F9" name="Range1"/>
  </protectedRanges>
  <phoneticPr fontId="1" type="noConversion"/>
  <dataValidations count="2">
    <dataValidation type="list" allowBlank="1" showInputMessage="1" showErrorMessage="1" sqref="B9" xr:uid="{00000000-0002-0000-0200-000000000000}">
      <formula1>$L$8:$L$13</formula1>
    </dataValidation>
    <dataValidation type="list" allowBlank="1" showInputMessage="1" showErrorMessage="1" sqref="F9" xr:uid="{00000000-0002-0000-0200-000001000000}">
      <formula1>$N$8:$N$9</formula1>
    </dataValidation>
  </dataValidations>
  <pageMargins left="0.75" right="0.75" top="1" bottom="1" header="0.5" footer="0.5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7:N30"/>
  <sheetViews>
    <sheetView showGridLines="0" workbookViewId="0">
      <selection activeCell="G45" sqref="G45"/>
    </sheetView>
  </sheetViews>
  <sheetFormatPr defaultRowHeight="13.2" x14ac:dyDescent="0.25"/>
  <cols>
    <col min="1" max="1" width="38.88671875" bestFit="1" customWidth="1"/>
    <col min="2" max="2" width="15" bestFit="1" customWidth="1"/>
    <col min="4" max="4" width="12.44140625" bestFit="1" customWidth="1"/>
    <col min="6" max="6" width="25.33203125" bestFit="1" customWidth="1"/>
    <col min="11" max="11" width="9.109375" hidden="1" customWidth="1"/>
    <col min="12" max="12" width="11.44140625" hidden="1" customWidth="1"/>
    <col min="13" max="14" width="9.109375" hidden="1" customWidth="1"/>
  </cols>
  <sheetData>
    <row r="7" spans="1:14" x14ac:dyDescent="0.25">
      <c r="B7" s="3" t="s">
        <v>3</v>
      </c>
      <c r="D7" s="3" t="s">
        <v>4</v>
      </c>
      <c r="F7" s="3" t="s">
        <v>18</v>
      </c>
    </row>
    <row r="8" spans="1:14" ht="13.8" thickBot="1" x14ac:dyDescent="0.3">
      <c r="N8" t="s">
        <v>5</v>
      </c>
    </row>
    <row r="9" spans="1:14" ht="13.8" thickBot="1" x14ac:dyDescent="0.3">
      <c r="B9" s="4"/>
      <c r="D9" s="4"/>
      <c r="F9" s="4"/>
      <c r="L9" t="s">
        <v>1</v>
      </c>
      <c r="N9" t="s">
        <v>6</v>
      </c>
    </row>
    <row r="10" spans="1:14" x14ac:dyDescent="0.25">
      <c r="L10" t="s">
        <v>2</v>
      </c>
    </row>
    <row r="11" spans="1:14" hidden="1" x14ac:dyDescent="0.25">
      <c r="L11" t="s">
        <v>19</v>
      </c>
    </row>
    <row r="12" spans="1:14" hidden="1" x14ac:dyDescent="0.25">
      <c r="L12" t="s">
        <v>20</v>
      </c>
    </row>
    <row r="13" spans="1:14" hidden="1" x14ac:dyDescent="0.25">
      <c r="L13" t="s">
        <v>21</v>
      </c>
    </row>
    <row r="14" spans="1:14" hidden="1" x14ac:dyDescent="0.25">
      <c r="A14" t="s">
        <v>7</v>
      </c>
      <c r="B14" t="b">
        <f>IF(B9="AutoMax73","327.5",IF(B9="AutoMax122","385.5",IF(B9="AutoMax197","587.5",IF(B9="AutoMax354","692.0",IF(B9="AutoMax372","1036.0",IF(B9="AutoMax390","1283"))))))</f>
        <v>0</v>
      </c>
    </row>
    <row r="15" spans="1:14" hidden="1" x14ac:dyDescent="0.25">
      <c r="A15" t="s">
        <v>8</v>
      </c>
      <c r="B15" t="b">
        <f>IF(B9="AutoMax73","237.5",IF(B9="AutoMax122","290.5",IF(B9="AutoMax197","329.5",IF(B9="AutoMax354","465.0",IF(B9="AutoMax372","465.0",IF(B9="AutoMax390","465.0"))))))</f>
        <v>0</v>
      </c>
    </row>
    <row r="16" spans="1:14" hidden="1" x14ac:dyDescent="0.25"/>
    <row r="17" spans="1:4" hidden="1" x14ac:dyDescent="0.25">
      <c r="A17" t="s">
        <v>9</v>
      </c>
      <c r="B17">
        <f>(SQRT(((D9+5)^2)-(((D9/2)+2.5)^2)))</f>
        <v>4.3301270189221936</v>
      </c>
    </row>
    <row r="18" spans="1:4" hidden="1" x14ac:dyDescent="0.25">
      <c r="A18" t="s">
        <v>12</v>
      </c>
      <c r="B18">
        <f>(D9+5)</f>
        <v>5</v>
      </c>
    </row>
    <row r="19" spans="1:4" hidden="1" x14ac:dyDescent="0.25">
      <c r="A19" t="s">
        <v>10</v>
      </c>
      <c r="B19">
        <f>(D9+5)</f>
        <v>5</v>
      </c>
    </row>
    <row r="20" spans="1:4" hidden="1" x14ac:dyDescent="0.25"/>
    <row r="21" spans="1:4" hidden="1" x14ac:dyDescent="0.25"/>
    <row r="22" spans="1:4" hidden="1" x14ac:dyDescent="0.25"/>
    <row r="23" spans="1:4" hidden="1" x14ac:dyDescent="0.25">
      <c r="A23" t="s">
        <v>11</v>
      </c>
      <c r="B23">
        <f>ROUNDUP((B15/B19),0)</f>
        <v>0</v>
      </c>
    </row>
    <row r="24" spans="1:4" hidden="1" x14ac:dyDescent="0.25">
      <c r="A24" t="s">
        <v>13</v>
      </c>
      <c r="B24">
        <f>ROUNDUP((B14/B17),0)</f>
        <v>0</v>
      </c>
      <c r="D24">
        <f>ROUNDDOWN((B24/2),0)</f>
        <v>0</v>
      </c>
    </row>
    <row r="25" spans="1:4" hidden="1" x14ac:dyDescent="0.25">
      <c r="A25" t="s">
        <v>14</v>
      </c>
      <c r="B25">
        <f>ROUNDUP((B14/B18),0)</f>
        <v>0</v>
      </c>
      <c r="D25">
        <f>D24-1</f>
        <v>-1</v>
      </c>
    </row>
    <row r="26" spans="1:4" hidden="1" x14ac:dyDescent="0.25">
      <c r="A26" t="s">
        <v>16</v>
      </c>
      <c r="B26" t="b">
        <f>IF(F9="Staggered",B24,IF(F9="Square",B25))</f>
        <v>0</v>
      </c>
    </row>
    <row r="27" spans="1:4" ht="13.8" thickBot="1" x14ac:dyDescent="0.3"/>
    <row r="28" spans="1:4" ht="25.2" thickBot="1" x14ac:dyDescent="0.45">
      <c r="A28" s="1" t="s">
        <v>15</v>
      </c>
      <c r="B28" s="7">
        <f>ROUNDDOWN((((IF(F9="Staggered",(B23*B26)-2-B26,IF(F9="Square",(B23*B26)-2-B26)))/100*95)),0)</f>
        <v>0</v>
      </c>
    </row>
    <row r="30" spans="1:4" x14ac:dyDescent="0.25">
      <c r="A30" s="2" t="s">
        <v>17</v>
      </c>
    </row>
  </sheetData>
  <sheetProtection selectLockedCells="1"/>
  <protectedRanges>
    <protectedRange sqref="B9 D9 F9" name="Range1"/>
  </protectedRanges>
  <phoneticPr fontId="1" type="noConversion"/>
  <dataValidations count="2">
    <dataValidation type="list" allowBlank="1" showInputMessage="1" showErrorMessage="1" sqref="B9" xr:uid="{00000000-0002-0000-0300-000000000000}">
      <formula1>$L$8:$L$13</formula1>
    </dataValidation>
    <dataValidation type="list" allowBlank="1" showInputMessage="1" showErrorMessage="1" sqref="F9" xr:uid="{00000000-0002-0000-0300-000001000000}">
      <formula1>$N$8:$N$9</formula1>
    </dataValidation>
  </dataValidations>
  <pageMargins left="0.75" right="0.75" top="1" bottom="1" header="0.5" footer="0.5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Single block - dynamic rinse</vt:lpstr>
      <vt:lpstr>Single block - static rinse</vt:lpstr>
      <vt:lpstr> Dual Probe - dynamic rinse</vt:lpstr>
      <vt:lpstr>Dual Analysis - dynamic rinse</vt:lpstr>
    </vt:vector>
  </TitlesOfParts>
  <Company>Mandel Scientific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Mandel</dc:creator>
  <cp:lastModifiedBy>Justin C. Dickerman</cp:lastModifiedBy>
  <cp:lastPrinted>2011-10-21T18:21:19Z</cp:lastPrinted>
  <dcterms:created xsi:type="dcterms:W3CDTF">2011-10-21T12:34:42Z</dcterms:created>
  <dcterms:modified xsi:type="dcterms:W3CDTF">2019-11-11T17:10:02Z</dcterms:modified>
</cp:coreProperties>
</file>